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8910" windowHeight="7575"/>
  </bookViews>
  <sheets>
    <sheet name="Sheet 1" sheetId="1" r:id="rId1"/>
    <sheet name="Chk" sheetId="3" r:id="rId2"/>
  </sheets>
  <calcPr calcId="162913"/>
</workbook>
</file>

<file path=xl/calcChain.xml><?xml version="1.0" encoding="utf-8"?>
<calcChain xmlns="http://schemas.openxmlformats.org/spreadsheetml/2006/main">
  <c r="I34" i="1" l="1"/>
  <c r="H34" i="1"/>
  <c r="I32" i="1"/>
  <c r="H32" i="1"/>
  <c r="I38" i="1"/>
  <c r="H38" i="1"/>
  <c r="H40" i="1" s="1"/>
  <c r="K26" i="1"/>
  <c r="I12" i="1"/>
  <c r="H12" i="1"/>
  <c r="I24" i="1"/>
  <c r="I33" i="1"/>
  <c r="I35" i="1" s="1"/>
  <c r="H35" i="1"/>
  <c r="I41" i="1"/>
  <c r="H41" i="1"/>
  <c r="I40" i="1"/>
  <c r="C38" i="1"/>
  <c r="C37" i="1"/>
  <c r="B38" i="1"/>
  <c r="B37" i="1"/>
  <c r="C32" i="1"/>
  <c r="B32" i="1"/>
  <c r="H24" i="1" l="1"/>
  <c r="J22" i="1" l="1"/>
  <c r="D26" i="1"/>
  <c r="E26" i="1" s="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<sst xmlns="http://schemas.openxmlformats.org/spreadsheetml/2006/main" count="133" uniqueCount="98">
  <si>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</si>
  <si>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</si>
  <si>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</si>
  <si>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</si>
  <si>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</si>
  <si>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</si>
  <si>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</si>
  <si>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</si>
  <si>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</si>
  <si>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</si>
  <si>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</si>
  <si>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</si>
  <si>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</si>
  <si>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</si>
  <si>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</si>
  <si>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</si>
  <si>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</si>
  <si>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</si>
  <si>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</si>
  <si>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</si>
  <si>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</si>
  <si>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</si>
  <si>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</si>
  <si>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</si>
  <si>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</si>
  <si>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</si>
  <si>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</si>
  <si>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</si>
  <si>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</si>
  <si>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</si>
  <si>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</si>
  <si>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</si>
  <si>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</si>
  <si>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</si>
  <si>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</si>
  <si>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</si>
  <si>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</si>
  <si>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</si>
  <si>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</si>
  <si>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</si>
  <si>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</si>
  <si>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</si>
  <si>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</si>
  <si>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</si>
  <si>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</si>
  <si>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</si>
  <si>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</si>
  <si>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</si>
  <si>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</si>
  <si>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</si>
  <si>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</si>
  <si>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</si>
  <si>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</si>
  <si>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</si>
  <si>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</si>
  <si>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</si>
  <si>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</si>
  <si>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</si>
  <si>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</si>
  <si>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</si>
  <si>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</si>
  <si>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</si>
  <si>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</si>
  <si>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</si>
  <si>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</si>
  <si>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</si>
  <si>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</si>
  <si>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</si>
  <si>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</si>
  <si>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</si>
  <si>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IN Total#</t>
  </si>
  <si>
    <t>#Students enrolled at multiple campuses and in multiple careers across multiple schools are counted twice at this time. Credits are not affected.</t>
  </si>
  <si>
    <r>
      <t xml:space="preserve">Notes:  While most IUPUI students pursuing graduate studies enroll through the IUPUI school that offers the degree, </t>
    </r>
    <r>
      <rPr>
        <i/>
        <sz val="8"/>
        <rFont val="Arial"/>
        <family val="2"/>
      </rPr>
      <t xml:space="preserve">GRAD </t>
    </r>
    <r>
      <rPr>
        <sz val="8"/>
        <rFont val="Arial"/>
        <family val="2"/>
      </rPr>
      <t xml:space="preserve">holds students who enroll through the IU Graduate School.  This is primarily students in Liberal Arts and Medicine but also includes some students pursuing other IU graduate degrees. In this report most degree-seeking students have been attributed to their units. </t>
    </r>
  </si>
  <si>
    <t>+7 non-degree</t>
  </si>
  <si>
    <t>Office of Institutional Research and Decision Support 7/1/2019</t>
  </si>
  <si>
    <t>7/15/2019</t>
  </si>
  <si>
    <t>7/9/2018</t>
  </si>
  <si>
    <t>+13 ug; -93 grad/prof</t>
  </si>
  <si>
    <t>-43 ug; +11 grad; -13 non-degree</t>
  </si>
  <si>
    <t>-39 ug; -37 grad; +4 non-degree</t>
  </si>
  <si>
    <t>-60 ug; -27 grad</t>
  </si>
  <si>
    <t>+4 ug; +15 grad; -1 non-degree</t>
  </si>
  <si>
    <t>-23 ug; +80 grad; +0 non-degree</t>
  </si>
  <si>
    <t>+0 ug; -225 grad; -2 non-degree</t>
  </si>
  <si>
    <t>+33 grad/prof</t>
  </si>
  <si>
    <t>-29 ug; +1,043 grad/prof</t>
  </si>
  <si>
    <t>+10 ug; +38 grad/prof; +3 non-degree</t>
  </si>
  <si>
    <t>-2 ug; +9 grad</t>
  </si>
  <si>
    <t>O' Neill SPEA</t>
  </si>
  <si>
    <t>O'Neill SPEA</t>
  </si>
  <si>
    <t>-43 ug; +46 grad</t>
  </si>
  <si>
    <t>+40 ug; +4 grad/prof</t>
  </si>
  <si>
    <t>-47 ug; +21 grad; +6 non-degree</t>
  </si>
  <si>
    <t>-34 ug; +94 grad; -1 non-degree</t>
  </si>
  <si>
    <t>+95 ug; +1 grad; -3 non-degree</t>
  </si>
  <si>
    <t>-25 non-degree</t>
  </si>
  <si>
    <t>+333 ug; +10 hs; +25 non-degree</t>
  </si>
  <si>
    <t>IU Ft. Wayne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</si>
</sst>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0"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0" fontId="10" fillId="0" borderId="0"/>
    <xf numFmtId="0" fontId="11" fillId="0" borderId="0"/>
  </cellStyleXfs>
  <cellXfs count="209">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2"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3"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3" fillId="3" borderId="9" xfId="0" applyNumberFormat="1" applyFont="1" applyFill="1" applyBorder="1" applyAlignment="1">
      <alignment horizontal="center" vertical="center" wrapText="1" readingOrder="1"/>
    </xf>
    <xf numFmtId="166" fontId="23"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7" fillId="2" borderId="9"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6" fontId="26"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1"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1" fillId="0" borderId="8" xfId="0" applyFont="1" applyBorder="1" applyAlignment="1">
      <alignment horizontal="center"/>
    </xf>
    <xf numFmtId="0" fontId="21"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6" fillId="2" borderId="9" xfId="0" applyNumberFormat="1" applyFont="1" applyFill="1" applyBorder="1" applyAlignment="1">
      <alignment horizontal="center" vertical="center" wrapText="1"/>
    </xf>
    <xf numFmtId="164" fontId="26"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8" fillId="2" borderId="9"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6" fillId="0" borderId="9" xfId="0" applyNumberFormat="1" applyFont="1" applyFill="1" applyBorder="1" applyAlignment="1">
      <alignment horizontal="center" wrapText="1"/>
    </xf>
    <xf numFmtId="164" fontId="26" fillId="0" borderId="1" xfId="0" applyNumberFormat="1" applyFont="1" applyFill="1" applyBorder="1" applyAlignment="1">
      <alignment horizontal="center" wrapText="1"/>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3" fontId="29" fillId="3" borderId="9"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164" fontId="28" fillId="0" borderId="7" xfId="0" applyNumberFormat="1" applyFont="1" applyFill="1" applyBorder="1" applyAlignment="1">
      <alignment horizontal="center" vertical="center" wrapText="1"/>
    </xf>
    <xf numFmtId="166" fontId="26" fillId="0" borderId="10" xfId="0" applyNumberFormat="1" applyFont="1" applyFill="1" applyBorder="1" applyAlignment="1">
      <alignment horizontal="center" vertical="center" wrapText="1" readingOrder="1"/>
    </xf>
    <xf numFmtId="164" fontId="26" fillId="2" borderId="2" xfId="0" applyNumberFormat="1" applyFont="1" applyFill="1" applyBorder="1" applyAlignment="1">
      <alignment horizontal="center" vertical="center" wrapText="1"/>
    </xf>
    <xf numFmtId="164" fontId="28" fillId="2" borderId="1" xfId="0" applyNumberFormat="1" applyFont="1" applyFill="1" applyBorder="1" applyAlignment="1">
      <alignment horizontal="center" wrapText="1"/>
    </xf>
    <xf numFmtId="164" fontId="14" fillId="0" borderId="10" xfId="0" applyNumberFormat="1" applyFont="1" applyBorder="1" applyAlignment="1">
      <alignment horizontal="center"/>
    </xf>
    <xf numFmtId="49" fontId="4" fillId="0" borderId="22" xfId="0" applyNumberFormat="1" applyFont="1" applyFill="1" applyBorder="1"/>
    <xf numFmtId="166" fontId="27"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0" fillId="0" borderId="21" xfId="0" applyNumberFormat="1" applyBorder="1"/>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7"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5" borderId="28" xfId="0" applyNumberFormat="1" applyFont="1" applyFill="1" applyBorder="1" applyAlignment="1">
      <alignment horizontal="center" vertical="center" wrapText="1"/>
    </xf>
    <xf numFmtId="164" fontId="28" fillId="5" borderId="29"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6" fillId="0" borderId="11" xfId="0" applyNumberFormat="1" applyFont="1" applyFill="1" applyBorder="1" applyAlignment="1">
      <alignment horizontal="center" wrapText="1"/>
    </xf>
    <xf numFmtId="164" fontId="26" fillId="0" borderId="12" xfId="0" applyNumberFormat="1" applyFont="1" applyFill="1" applyBorder="1" applyAlignment="1">
      <alignment horizontal="center" wrapText="1"/>
    </xf>
    <xf numFmtId="3" fontId="26" fillId="2" borderId="11"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4" fillId="0" borderId="0" xfId="0" applyNumberFormat="1" applyFont="1" applyAlignment="1">
      <alignment horizontal="left"/>
    </xf>
    <xf numFmtId="0" fontId="25"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20" fillId="0" borderId="4" xfId="0" applyFont="1" applyBorder="1" applyAlignment="1">
      <alignment wrapText="1"/>
    </xf>
    <xf numFmtId="0" fontId="20" fillId="0" borderId="9" xfId="0" applyFont="1" applyBorder="1" applyAlignment="1">
      <alignment wrapText="1"/>
    </xf>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164" fontId="27" fillId="2" borderId="12" xfId="0" applyNumberFormat="1" applyFont="1" applyFill="1" applyBorder="1" applyAlignment="1">
      <alignment horizontal="center" vertic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3" fontId="28"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28" fillId="3" borderId="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90" zoomScaleNormal="100" zoomScaleSheetLayoutView="90" workbookViewId="0">
      <selection activeCell="I35" sqref="I3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59" t="s">
        <v>32</v>
      </c>
      <c r="C1" s="160"/>
      <c r="D1" s="160"/>
      <c r="E1" s="6"/>
      <c r="F1" s="14"/>
      <c r="G1" s="164">
        <v>43661</v>
      </c>
      <c r="H1" s="165"/>
      <c r="I1" s="165"/>
      <c r="J1" s="165"/>
      <c r="K1" s="165"/>
      <c r="L1" s="165"/>
    </row>
    <row r="2" spans="1:12" s="3" customFormat="1" ht="16.5" customHeight="1" thickBot="1" x14ac:dyDescent="0.3">
      <c r="A2" s="161" t="s">
        <v>3</v>
      </c>
      <c r="B2" s="162"/>
      <c r="C2" s="162"/>
      <c r="D2" s="57"/>
      <c r="E2" s="57"/>
      <c r="F2" s="15"/>
      <c r="G2" s="163" t="s">
        <v>4</v>
      </c>
      <c r="H2" s="162"/>
      <c r="I2" s="162"/>
      <c r="J2" s="162"/>
      <c r="K2" s="67"/>
      <c r="L2" s="144"/>
    </row>
    <row r="3" spans="1:12" s="1" customFormat="1" ht="15.75" thickBot="1" x14ac:dyDescent="0.3">
      <c r="A3" s="51" t="s">
        <v>2</v>
      </c>
      <c r="B3" s="52" t="s">
        <v>76</v>
      </c>
      <c r="C3" s="52" t="s">
        <v>75</v>
      </c>
      <c r="D3" s="56" t="s">
        <v>0</v>
      </c>
      <c r="E3" s="54" t="s">
        <v>1</v>
      </c>
      <c r="F3" s="44"/>
      <c r="G3" s="51" t="s">
        <v>2</v>
      </c>
      <c r="H3" s="52" t="s">
        <v>76</v>
      </c>
      <c r="I3" s="52" t="s">
        <v>75</v>
      </c>
      <c r="J3" s="53" t="s">
        <v>0</v>
      </c>
      <c r="K3" s="54" t="s">
        <v>1</v>
      </c>
      <c r="L3" s="135" t="s">
        <v>36</v>
      </c>
    </row>
    <row r="4" spans="1:12" ht="15" x14ac:dyDescent="0.25">
      <c r="A4" s="55" t="s">
        <v>19</v>
      </c>
      <c r="B4" s="58">
        <v>9244</v>
      </c>
      <c r="C4" s="58">
        <v>8333</v>
      </c>
      <c r="D4" s="157">
        <f t="shared" ref="D4:D23" si="0">C4-B4</f>
        <v>-911</v>
      </c>
      <c r="E4" s="158">
        <f t="shared" ref="E4:E21" si="1">D4/B4</f>
        <v>-9.8550411077455644E-2</v>
      </c>
      <c r="F4" s="21"/>
      <c r="G4" s="50" t="s">
        <v>19</v>
      </c>
      <c r="H4" s="49">
        <v>519</v>
      </c>
      <c r="I4" s="49">
        <v>439</v>
      </c>
      <c r="J4" s="155">
        <f>I4-H4</f>
        <v>-80</v>
      </c>
      <c r="K4" s="156">
        <f>J4/H4</f>
        <v>-0.15414258188824662</v>
      </c>
      <c r="L4" s="136" t="s">
        <v>77</v>
      </c>
    </row>
    <row r="5" spans="1:12" ht="15" x14ac:dyDescent="0.25">
      <c r="A5" s="22" t="s">
        <v>20</v>
      </c>
      <c r="B5" s="58">
        <v>7585</v>
      </c>
      <c r="C5" s="58">
        <v>7343</v>
      </c>
      <c r="D5" s="105">
        <f t="shared" si="0"/>
        <v>-242</v>
      </c>
      <c r="E5" s="70">
        <f t="shared" si="1"/>
        <v>-3.1905075807514831E-2</v>
      </c>
      <c r="F5" s="21"/>
      <c r="G5" s="18" t="s">
        <v>20</v>
      </c>
      <c r="H5" s="49">
        <v>752</v>
      </c>
      <c r="I5" s="49">
        <v>707</v>
      </c>
      <c r="J5" s="116">
        <f t="shared" ref="J5:J27" si="2">I5-H5</f>
        <v>-45</v>
      </c>
      <c r="K5" s="117">
        <f t="shared" ref="K5:K27" si="3">J5/H5</f>
        <v>-5.9840425531914897E-2</v>
      </c>
      <c r="L5" s="136" t="s">
        <v>78</v>
      </c>
    </row>
    <row r="6" spans="1:12" ht="15" x14ac:dyDescent="0.25">
      <c r="A6" s="22" t="s">
        <v>24</v>
      </c>
      <c r="B6" s="58">
        <v>25765</v>
      </c>
      <c r="C6" s="58">
        <v>25269</v>
      </c>
      <c r="D6" s="105">
        <f t="shared" si="0"/>
        <v>-496</v>
      </c>
      <c r="E6" s="70">
        <f t="shared" si="1"/>
        <v>-1.9250921793130215E-2</v>
      </c>
      <c r="F6" s="21"/>
      <c r="G6" s="18" t="s">
        <v>24</v>
      </c>
      <c r="H6" s="49">
        <v>2436</v>
      </c>
      <c r="I6" s="49">
        <v>2364</v>
      </c>
      <c r="J6" s="116">
        <f t="shared" si="2"/>
        <v>-72</v>
      </c>
      <c r="K6" s="117">
        <f t="shared" si="3"/>
        <v>-2.9556650246305417E-2</v>
      </c>
      <c r="L6" s="137" t="s">
        <v>79</v>
      </c>
    </row>
    <row r="7" spans="1:12" ht="15.75" customHeight="1" x14ac:dyDescent="0.25">
      <c r="A7" s="22" t="s">
        <v>48</v>
      </c>
      <c r="B7" s="58">
        <v>19209</v>
      </c>
      <c r="C7" s="58">
        <v>17564</v>
      </c>
      <c r="D7" s="105">
        <f t="shared" si="0"/>
        <v>-1645</v>
      </c>
      <c r="E7" s="70">
        <f t="shared" si="1"/>
        <v>-8.5636941017231502E-2</v>
      </c>
      <c r="F7" s="21"/>
      <c r="G7" s="22" t="s">
        <v>48</v>
      </c>
      <c r="H7" s="49">
        <v>1364</v>
      </c>
      <c r="I7" s="49">
        <v>1277</v>
      </c>
      <c r="J7" s="116">
        <f t="shared" si="2"/>
        <v>-87</v>
      </c>
      <c r="K7" s="117">
        <f t="shared" si="3"/>
        <v>-6.378299120234604E-2</v>
      </c>
      <c r="L7" s="137" t="s">
        <v>80</v>
      </c>
    </row>
    <row r="8" spans="1:12" ht="15" x14ac:dyDescent="0.25">
      <c r="A8" s="22" t="s">
        <v>35</v>
      </c>
      <c r="B8" s="58">
        <v>7843</v>
      </c>
      <c r="C8" s="58">
        <v>7900</v>
      </c>
      <c r="D8" s="68">
        <f t="shared" si="0"/>
        <v>57</v>
      </c>
      <c r="E8" s="69">
        <f t="shared" si="1"/>
        <v>7.2676271834757108E-3</v>
      </c>
      <c r="F8" s="21"/>
      <c r="G8" s="18" t="s">
        <v>35</v>
      </c>
      <c r="H8" s="49">
        <v>567</v>
      </c>
      <c r="I8" s="49">
        <v>585</v>
      </c>
      <c r="J8" s="124">
        <f t="shared" si="2"/>
        <v>18</v>
      </c>
      <c r="K8" s="125">
        <f t="shared" si="3"/>
        <v>3.1746031746031744E-2</v>
      </c>
      <c r="L8" s="137" t="s">
        <v>81</v>
      </c>
    </row>
    <row r="9" spans="1:12" ht="15" x14ac:dyDescent="0.25">
      <c r="A9" s="22" t="s">
        <v>46</v>
      </c>
      <c r="B9" s="58">
        <v>10792</v>
      </c>
      <c r="C9" s="58">
        <v>11466</v>
      </c>
      <c r="D9" s="68">
        <f t="shared" si="0"/>
        <v>674</v>
      </c>
      <c r="E9" s="69">
        <f t="shared" si="1"/>
        <v>6.2453669384729432E-2</v>
      </c>
      <c r="F9" s="21"/>
      <c r="G9" s="22" t="s">
        <v>46</v>
      </c>
      <c r="H9" s="49">
        <v>1076</v>
      </c>
      <c r="I9" s="49">
        <v>1133</v>
      </c>
      <c r="J9" s="124">
        <f t="shared" si="2"/>
        <v>57</v>
      </c>
      <c r="K9" s="125">
        <f t="shared" si="3"/>
        <v>5.2973977695167283E-2</v>
      </c>
      <c r="L9" s="137" t="s">
        <v>82</v>
      </c>
    </row>
    <row r="10" spans="1:12" ht="15" x14ac:dyDescent="0.25">
      <c r="A10" s="22" t="s">
        <v>69</v>
      </c>
      <c r="B10" s="58">
        <v>19623</v>
      </c>
      <c r="C10" s="58">
        <v>18042</v>
      </c>
      <c r="D10" s="120">
        <f t="shared" si="0"/>
        <v>-1581</v>
      </c>
      <c r="E10" s="121">
        <f t="shared" si="1"/>
        <v>-8.0568720379146919E-2</v>
      </c>
      <c r="F10" s="21"/>
      <c r="G10" s="18" t="s">
        <v>69</v>
      </c>
      <c r="H10" s="49">
        <v>1175</v>
      </c>
      <c r="I10" s="49">
        <v>948</v>
      </c>
      <c r="J10" s="116">
        <f t="shared" si="2"/>
        <v>-227</v>
      </c>
      <c r="K10" s="117">
        <f t="shared" si="3"/>
        <v>-0.19319148936170213</v>
      </c>
      <c r="L10" s="137" t="s">
        <v>83</v>
      </c>
    </row>
    <row r="11" spans="1:12" ht="14.25" customHeight="1" x14ac:dyDescent="0.25">
      <c r="A11" s="22" t="s">
        <v>33</v>
      </c>
      <c r="B11" s="58">
        <v>10550</v>
      </c>
      <c r="C11" s="58">
        <v>10661</v>
      </c>
      <c r="D11" s="68">
        <f t="shared" si="0"/>
        <v>111</v>
      </c>
      <c r="E11" s="69">
        <f t="shared" si="1"/>
        <v>1.0521327014218009E-2</v>
      </c>
      <c r="F11" s="21"/>
      <c r="G11" s="18" t="s">
        <v>33</v>
      </c>
      <c r="H11" s="49">
        <v>793</v>
      </c>
      <c r="I11" s="49">
        <v>826</v>
      </c>
      <c r="J11" s="124">
        <f t="shared" si="2"/>
        <v>33</v>
      </c>
      <c r="K11" s="125">
        <f t="shared" si="3"/>
        <v>4.1614123581336697E-2</v>
      </c>
      <c r="L11" s="137" t="s">
        <v>84</v>
      </c>
    </row>
    <row r="12" spans="1:12" ht="15" x14ac:dyDescent="0.25">
      <c r="A12" s="22" t="s">
        <v>47</v>
      </c>
      <c r="B12" s="58">
        <v>36765</v>
      </c>
      <c r="C12" s="58">
        <v>37370</v>
      </c>
      <c r="D12" s="68">
        <f t="shared" si="0"/>
        <v>605</v>
      </c>
      <c r="E12" s="69">
        <f t="shared" si="1"/>
        <v>1.6455868353053175E-2</v>
      </c>
      <c r="F12" s="21"/>
      <c r="G12" s="18" t="s">
        <v>47</v>
      </c>
      <c r="H12" s="49">
        <f>1446+2</f>
        <v>1448</v>
      </c>
      <c r="I12" s="49">
        <f>1538+3</f>
        <v>1541</v>
      </c>
      <c r="J12" s="124">
        <f t="shared" si="2"/>
        <v>93</v>
      </c>
      <c r="K12" s="125">
        <f t="shared" si="3"/>
        <v>6.4226519337016577E-2</v>
      </c>
      <c r="L12" s="137" t="s">
        <v>94</v>
      </c>
    </row>
    <row r="13" spans="1:12" ht="15" customHeight="1" x14ac:dyDescent="0.25">
      <c r="A13" s="22" t="s">
        <v>38</v>
      </c>
      <c r="B13" s="58">
        <v>4474</v>
      </c>
      <c r="C13" s="58">
        <v>21944</v>
      </c>
      <c r="D13" s="68">
        <f t="shared" si="0"/>
        <v>17470</v>
      </c>
      <c r="E13" s="69">
        <f t="shared" si="1"/>
        <v>3.9047831917746985</v>
      </c>
      <c r="F13" s="21"/>
      <c r="G13" s="18" t="s">
        <v>38</v>
      </c>
      <c r="H13" s="49">
        <v>328</v>
      </c>
      <c r="I13" s="49">
        <v>1345</v>
      </c>
      <c r="J13" s="124">
        <f t="shared" si="2"/>
        <v>1017</v>
      </c>
      <c r="K13" s="125">
        <f t="shared" si="3"/>
        <v>3.100609756097561</v>
      </c>
      <c r="L13" s="138" t="s">
        <v>85</v>
      </c>
    </row>
    <row r="14" spans="1:12" ht="14.25" customHeight="1" x14ac:dyDescent="0.25">
      <c r="A14" s="22" t="s">
        <v>21</v>
      </c>
      <c r="B14" s="58">
        <v>11117</v>
      </c>
      <c r="C14" s="58">
        <v>11644</v>
      </c>
      <c r="D14" s="68">
        <f t="shared" si="0"/>
        <v>527</v>
      </c>
      <c r="E14" s="69">
        <f t="shared" si="1"/>
        <v>4.7404875416029502E-2</v>
      </c>
      <c r="F14" s="21"/>
      <c r="G14" s="18" t="s">
        <v>21</v>
      </c>
      <c r="H14" s="49">
        <v>1079</v>
      </c>
      <c r="I14" s="49">
        <v>1130</v>
      </c>
      <c r="J14" s="124">
        <f t="shared" si="2"/>
        <v>51</v>
      </c>
      <c r="K14" s="125">
        <f t="shared" si="3"/>
        <v>4.7265987025023166E-2</v>
      </c>
      <c r="L14" s="138" t="s">
        <v>86</v>
      </c>
    </row>
    <row r="15" spans="1:12" ht="15" x14ac:dyDescent="0.25">
      <c r="A15" s="22" t="s">
        <v>40</v>
      </c>
      <c r="B15" s="58">
        <v>944</v>
      </c>
      <c r="C15" s="58">
        <v>1018</v>
      </c>
      <c r="D15" s="68">
        <f t="shared" si="0"/>
        <v>74</v>
      </c>
      <c r="E15" s="69">
        <f t="shared" si="1"/>
        <v>7.8389830508474576E-2</v>
      </c>
      <c r="F15" s="21"/>
      <c r="G15" s="22" t="s">
        <v>40</v>
      </c>
      <c r="H15" s="49">
        <v>170</v>
      </c>
      <c r="I15" s="49">
        <v>177</v>
      </c>
      <c r="J15" s="124">
        <f t="shared" si="2"/>
        <v>7</v>
      </c>
      <c r="K15" s="125">
        <f t="shared" si="3"/>
        <v>4.1176470588235294E-2</v>
      </c>
      <c r="L15" s="137" t="s">
        <v>87</v>
      </c>
    </row>
    <row r="16" spans="1:12" ht="15" customHeight="1" x14ac:dyDescent="0.25">
      <c r="A16" s="22" t="s">
        <v>89</v>
      </c>
      <c r="B16" s="58">
        <v>7966</v>
      </c>
      <c r="C16" s="58">
        <v>7581</v>
      </c>
      <c r="D16" s="105">
        <f t="shared" si="0"/>
        <v>-385</v>
      </c>
      <c r="E16" s="70">
        <f t="shared" si="1"/>
        <v>-4.8330404217926184E-2</v>
      </c>
      <c r="F16" s="21"/>
      <c r="G16" s="18" t="s">
        <v>88</v>
      </c>
      <c r="H16" s="49">
        <v>758</v>
      </c>
      <c r="I16" s="49">
        <v>761</v>
      </c>
      <c r="J16" s="124">
        <f t="shared" si="2"/>
        <v>3</v>
      </c>
      <c r="K16" s="125">
        <f t="shared" si="3"/>
        <v>3.9577836411609502E-3</v>
      </c>
      <c r="L16" s="137" t="s">
        <v>90</v>
      </c>
    </row>
    <row r="17" spans="1:12" ht="15" x14ac:dyDescent="0.25">
      <c r="A17" s="18" t="s">
        <v>37</v>
      </c>
      <c r="B17" s="58">
        <v>5810</v>
      </c>
      <c r="C17" s="58">
        <v>6494</v>
      </c>
      <c r="D17" s="68">
        <f t="shared" si="0"/>
        <v>684</v>
      </c>
      <c r="E17" s="69">
        <f t="shared" si="1"/>
        <v>0.11772805507745267</v>
      </c>
      <c r="F17" s="21"/>
      <c r="G17" s="18" t="s">
        <v>37</v>
      </c>
      <c r="H17" s="49">
        <v>437</v>
      </c>
      <c r="I17" s="49">
        <v>481</v>
      </c>
      <c r="J17" s="124">
        <f t="shared" si="2"/>
        <v>44</v>
      </c>
      <c r="K17" s="125">
        <f t="shared" si="3"/>
        <v>0.10068649885583524</v>
      </c>
      <c r="L17" s="137" t="s">
        <v>91</v>
      </c>
    </row>
    <row r="18" spans="1:12" ht="15" x14ac:dyDescent="0.25">
      <c r="A18" s="22" t="s">
        <v>22</v>
      </c>
      <c r="B18" s="58">
        <v>57115</v>
      </c>
      <c r="C18" s="58">
        <v>59146</v>
      </c>
      <c r="D18" s="68">
        <f t="shared" si="0"/>
        <v>2031</v>
      </c>
      <c r="E18" s="69">
        <f t="shared" si="1"/>
        <v>3.5559835419767136E-2</v>
      </c>
      <c r="F18" s="21"/>
      <c r="G18" s="18" t="s">
        <v>22</v>
      </c>
      <c r="H18" s="49">
        <v>2415</v>
      </c>
      <c r="I18" s="49">
        <v>2395</v>
      </c>
      <c r="J18" s="116">
        <f t="shared" si="2"/>
        <v>-20</v>
      </c>
      <c r="K18" s="117">
        <f t="shared" si="3"/>
        <v>-8.2815734989648039E-3</v>
      </c>
      <c r="L18" s="137" t="s">
        <v>92</v>
      </c>
    </row>
    <row r="19" spans="1:12" ht="15.75" customHeight="1" x14ac:dyDescent="0.25">
      <c r="A19" s="22" t="s">
        <v>41</v>
      </c>
      <c r="B19" s="58">
        <v>6996</v>
      </c>
      <c r="C19" s="58">
        <v>7765</v>
      </c>
      <c r="D19" s="68">
        <f t="shared" si="0"/>
        <v>769</v>
      </c>
      <c r="E19" s="69">
        <f t="shared" si="1"/>
        <v>0.1099199542595769</v>
      </c>
      <c r="F19" s="21"/>
      <c r="G19" s="18" t="s">
        <v>41</v>
      </c>
      <c r="H19" s="49">
        <v>690</v>
      </c>
      <c r="I19" s="49">
        <v>749</v>
      </c>
      <c r="J19" s="124">
        <f t="shared" si="2"/>
        <v>59</v>
      </c>
      <c r="K19" s="125">
        <f t="shared" si="3"/>
        <v>8.5507246376811591E-2</v>
      </c>
      <c r="L19" s="137" t="s">
        <v>93</v>
      </c>
    </row>
    <row r="20" spans="1:12" ht="15" x14ac:dyDescent="0.25">
      <c r="A20" s="22" t="s">
        <v>43</v>
      </c>
      <c r="B20" s="58">
        <v>0</v>
      </c>
      <c r="C20" s="58">
        <v>15</v>
      </c>
      <c r="D20" s="68">
        <f t="shared" si="0"/>
        <v>15</v>
      </c>
      <c r="E20" s="69" t="s">
        <v>45</v>
      </c>
      <c r="F20" s="21"/>
      <c r="G20" s="18" t="s">
        <v>65</v>
      </c>
      <c r="H20" s="49">
        <v>97</v>
      </c>
      <c r="I20" s="49">
        <v>72</v>
      </c>
      <c r="J20" s="116">
        <f t="shared" si="2"/>
        <v>-25</v>
      </c>
      <c r="K20" s="117">
        <f t="shared" si="3"/>
        <v>-0.25773195876288657</v>
      </c>
      <c r="L20" s="137" t="s">
        <v>95</v>
      </c>
    </row>
    <row r="21" spans="1:12" ht="15" customHeight="1" x14ac:dyDescent="0.25">
      <c r="A21" s="22" t="s">
        <v>6</v>
      </c>
      <c r="B21" s="58">
        <v>35</v>
      </c>
      <c r="C21" s="58">
        <v>56</v>
      </c>
      <c r="D21" s="68">
        <f>C21-B21</f>
        <v>21</v>
      </c>
      <c r="E21" s="69">
        <f t="shared" si="1"/>
        <v>0.6</v>
      </c>
      <c r="F21" s="21"/>
      <c r="G21" s="18" t="s">
        <v>23</v>
      </c>
      <c r="H21" s="49">
        <v>3446</v>
      </c>
      <c r="I21" s="49">
        <v>3814</v>
      </c>
      <c r="J21" s="153">
        <f t="shared" si="2"/>
        <v>368</v>
      </c>
      <c r="K21" s="154">
        <f t="shared" si="3"/>
        <v>0.10679048171793383</v>
      </c>
      <c r="L21" s="139" t="s">
        <v>96</v>
      </c>
    </row>
    <row r="22" spans="1:12" ht="15" customHeight="1" x14ac:dyDescent="0.25">
      <c r="A22" s="34" t="s">
        <v>23</v>
      </c>
      <c r="B22" s="58">
        <v>2327</v>
      </c>
      <c r="C22" s="58">
        <v>3356</v>
      </c>
      <c r="D22" s="68">
        <f>C22-B22</f>
        <v>1029</v>
      </c>
      <c r="E22" s="69">
        <f t="shared" ref="E22" si="4">D22/B22</f>
        <v>0.44220025784271594</v>
      </c>
      <c r="F22" s="94"/>
      <c r="G22" s="126" t="s">
        <v>66</v>
      </c>
      <c r="H22" s="49">
        <v>0</v>
      </c>
      <c r="I22" s="49">
        <v>7</v>
      </c>
      <c r="J22" s="124">
        <f t="shared" ref="J22" si="5">I22-H22</f>
        <v>7</v>
      </c>
      <c r="K22" s="154" t="s">
        <v>45</v>
      </c>
      <c r="L22" s="139" t="s">
        <v>73</v>
      </c>
    </row>
    <row r="23" spans="1:12" ht="15" customHeight="1" x14ac:dyDescent="0.25">
      <c r="A23" s="34" t="s">
        <v>62</v>
      </c>
      <c r="B23" s="101">
        <v>147</v>
      </c>
      <c r="C23" s="102">
        <v>392</v>
      </c>
      <c r="D23" s="68">
        <f t="shared" si="0"/>
        <v>245</v>
      </c>
      <c r="E23" s="69">
        <f>D23/B23</f>
        <v>1.6666666666666667</v>
      </c>
      <c r="F23" s="94"/>
      <c r="G23" s="127"/>
      <c r="H23" s="49"/>
      <c r="I23" s="49"/>
      <c r="J23" s="116"/>
      <c r="K23" s="117"/>
      <c r="L23" s="140"/>
    </row>
    <row r="24" spans="1:12" ht="14.25" customHeight="1" x14ac:dyDescent="0.25">
      <c r="A24" s="35" t="s">
        <v>31</v>
      </c>
      <c r="B24" s="59">
        <f>SUM(B4:B23)</f>
        <v>244307</v>
      </c>
      <c r="C24" s="59">
        <f>SUM(C4:C23)</f>
        <v>263359</v>
      </c>
      <c r="D24" s="208">
        <f>C24-B24</f>
        <v>19052</v>
      </c>
      <c r="E24" s="98">
        <f>D24/B24</f>
        <v>7.7983848191005581E-2</v>
      </c>
      <c r="F24" s="104"/>
      <c r="G24" s="103" t="s">
        <v>70</v>
      </c>
      <c r="H24" s="48">
        <f>SUM(H4:H22)</f>
        <v>19550</v>
      </c>
      <c r="I24" s="48">
        <f>SUM(I4:I22)</f>
        <v>20751</v>
      </c>
      <c r="J24" s="122">
        <f>I24-H24</f>
        <v>1201</v>
      </c>
      <c r="K24" s="123">
        <f>J24/H24</f>
        <v>6.1432225063938618E-2</v>
      </c>
      <c r="L24" s="141"/>
    </row>
    <row r="25" spans="1:12" ht="14.25" customHeight="1" x14ac:dyDescent="0.25">
      <c r="A25" s="32" t="s">
        <v>14</v>
      </c>
      <c r="B25" s="99">
        <v>12598</v>
      </c>
      <c r="C25" s="100">
        <v>13167</v>
      </c>
      <c r="D25" s="110">
        <f t="shared" ref="D25" si="6">C25-B25</f>
        <v>569</v>
      </c>
      <c r="E25" s="128">
        <f t="shared" ref="E25:E26" si="7">D25/B25</f>
        <v>4.5165899349103034E-2</v>
      </c>
      <c r="F25" s="23"/>
      <c r="G25" s="32" t="s">
        <v>14</v>
      </c>
      <c r="H25" s="61">
        <v>1048</v>
      </c>
      <c r="I25" s="61">
        <v>1053</v>
      </c>
      <c r="J25" s="109">
        <f>I25-H25</f>
        <v>5</v>
      </c>
      <c r="K25" s="131">
        <f>J25/H25</f>
        <v>4.7709923664122139E-3</v>
      </c>
      <c r="L25" s="175" t="s">
        <v>68</v>
      </c>
    </row>
    <row r="26" spans="1:12" ht="15" customHeight="1" x14ac:dyDescent="0.25">
      <c r="A26" s="95" t="s">
        <v>97</v>
      </c>
      <c r="B26" s="43">
        <v>2595</v>
      </c>
      <c r="C26" s="43">
        <v>8371</v>
      </c>
      <c r="D26" s="110">
        <f>C26-B26</f>
        <v>5776</v>
      </c>
      <c r="E26" s="128">
        <f t="shared" si="7"/>
        <v>2.2258188824662812</v>
      </c>
      <c r="F26" s="94"/>
      <c r="G26" s="95" t="s">
        <v>97</v>
      </c>
      <c r="H26" s="107">
        <v>180</v>
      </c>
      <c r="I26" s="108">
        <v>630</v>
      </c>
      <c r="J26" s="109">
        <f>I26-H26</f>
        <v>450</v>
      </c>
      <c r="K26" s="131">
        <f>J26/H26</f>
        <v>2.5</v>
      </c>
      <c r="L26" s="176"/>
    </row>
    <row r="27" spans="1:12" ht="18" customHeight="1" thickBot="1" x14ac:dyDescent="0.3">
      <c r="A27" s="90" t="s">
        <v>44</v>
      </c>
      <c r="B27" s="91">
        <f>SUM(B24:B26)</f>
        <v>259500</v>
      </c>
      <c r="C27" s="91">
        <f>SUM(C24:C26)</f>
        <v>284897</v>
      </c>
      <c r="D27" s="151">
        <f t="shared" ref="D27" si="8">C27-B27</f>
        <v>25397</v>
      </c>
      <c r="E27" s="152">
        <f t="shared" ref="E27" si="9">D27/B27</f>
        <v>9.7868978805394996E-2</v>
      </c>
      <c r="F27" s="24"/>
      <c r="G27" s="33" t="s">
        <v>44</v>
      </c>
      <c r="H27" s="60">
        <f>SUM(H24:H26)</f>
        <v>20778</v>
      </c>
      <c r="I27" s="60">
        <f>SUM(I24:I26)</f>
        <v>22434</v>
      </c>
      <c r="J27" s="149">
        <f t="shared" si="2"/>
        <v>1656</v>
      </c>
      <c r="K27" s="150">
        <f t="shared" si="3"/>
        <v>7.9699682356338439E-2</v>
      </c>
      <c r="L27" s="176"/>
    </row>
    <row r="28" spans="1:12" ht="14.25" customHeight="1" thickTop="1" x14ac:dyDescent="0.2">
      <c r="A28" s="172" t="s">
        <v>9</v>
      </c>
      <c r="B28" s="172"/>
      <c r="C28" s="172"/>
      <c r="D28" s="172"/>
      <c r="E28" s="172"/>
      <c r="F28" s="25"/>
      <c r="G28" s="166"/>
      <c r="H28" s="167"/>
      <c r="I28" s="167"/>
      <c r="J28" s="167"/>
      <c r="K28" s="167"/>
      <c r="L28" s="176"/>
    </row>
    <row r="29" spans="1:12" s="13" customFormat="1" ht="13.5" customHeight="1" x14ac:dyDescent="0.2">
      <c r="A29" s="173"/>
      <c r="B29" s="173"/>
      <c r="C29" s="173"/>
      <c r="D29" s="173"/>
      <c r="E29" s="173"/>
      <c r="F29" s="17"/>
      <c r="G29" s="168"/>
      <c r="H29" s="169"/>
      <c r="I29" s="169"/>
      <c r="J29" s="169"/>
      <c r="K29" s="169"/>
      <c r="L29" s="176"/>
    </row>
    <row r="30" spans="1:12" ht="10.5" customHeight="1" thickBot="1" x14ac:dyDescent="0.25">
      <c r="A30" s="174"/>
      <c r="B30" s="174"/>
      <c r="C30" s="174"/>
      <c r="D30" s="174"/>
      <c r="E30" s="174"/>
      <c r="F30" s="17"/>
      <c r="G30" s="170"/>
      <c r="H30" s="171"/>
      <c r="I30" s="171"/>
      <c r="J30" s="171"/>
      <c r="K30" s="171"/>
      <c r="L30" s="177"/>
    </row>
    <row r="31" spans="1:12" s="13" customFormat="1" ht="13.5" customHeight="1" thickBot="1" x14ac:dyDescent="0.25">
      <c r="A31" s="72" t="s">
        <v>61</v>
      </c>
      <c r="B31" s="19">
        <v>2018</v>
      </c>
      <c r="C31" s="19">
        <v>2019</v>
      </c>
      <c r="D31" s="88" t="s">
        <v>0</v>
      </c>
      <c r="E31" s="89" t="s">
        <v>1</v>
      </c>
      <c r="F31" s="25"/>
      <c r="G31" s="63" t="s">
        <v>59</v>
      </c>
      <c r="H31" s="19">
        <v>2018</v>
      </c>
      <c r="I31" s="19">
        <v>2019</v>
      </c>
      <c r="J31" s="19" t="s">
        <v>0</v>
      </c>
      <c r="K31" s="20" t="s">
        <v>1</v>
      </c>
      <c r="L31" s="142"/>
    </row>
    <row r="32" spans="1:12" ht="17.25" customHeight="1" x14ac:dyDescent="0.25">
      <c r="A32" s="75" t="s">
        <v>26</v>
      </c>
      <c r="B32" s="87">
        <f>2376+95</f>
        <v>2471</v>
      </c>
      <c r="C32" s="62">
        <f>2887+147</f>
        <v>3034</v>
      </c>
      <c r="D32" s="134">
        <f>C32-B32</f>
        <v>563</v>
      </c>
      <c r="E32" s="147">
        <f>D32/B32</f>
        <v>0.22784297855119384</v>
      </c>
      <c r="F32" s="26"/>
      <c r="G32" s="45" t="s">
        <v>7</v>
      </c>
      <c r="H32" s="77">
        <f>2134+3048+3311+5048+90+90+253</f>
        <v>13974</v>
      </c>
      <c r="I32" s="77">
        <f>2628+2966+3312+4676+139+100+267</f>
        <v>14088</v>
      </c>
      <c r="J32" s="68">
        <f>I32-H32</f>
        <v>114</v>
      </c>
      <c r="K32" s="201">
        <f>J32/H32</f>
        <v>8.1580077286389011E-3</v>
      </c>
      <c r="L32" s="189" t="s">
        <v>49</v>
      </c>
    </row>
    <row r="33" spans="1:12" s="3" customFormat="1" ht="16.5" customHeight="1" x14ac:dyDescent="0.25">
      <c r="A33" s="76" t="s">
        <v>5</v>
      </c>
      <c r="B33" s="87">
        <v>3296</v>
      </c>
      <c r="C33" s="62">
        <v>3222</v>
      </c>
      <c r="D33" s="71">
        <f t="shared" ref="D33:D35" si="10">C33-B33</f>
        <v>-74</v>
      </c>
      <c r="E33" s="106">
        <f t="shared" ref="E33:E35" si="11">D33/B33</f>
        <v>-2.2451456310679612E-2</v>
      </c>
      <c r="F33" s="26"/>
      <c r="G33" s="22" t="s">
        <v>8</v>
      </c>
      <c r="H33" s="114">
        <v>185791</v>
      </c>
      <c r="I33" s="78">
        <f>187091</f>
        <v>187091</v>
      </c>
      <c r="J33" s="68">
        <f>I33-H33</f>
        <v>1300</v>
      </c>
      <c r="K33" s="201">
        <f>J33/H33</f>
        <v>6.9971096554730852E-3</v>
      </c>
      <c r="L33" s="190"/>
    </row>
    <row r="34" spans="1:12" ht="15" customHeight="1" x14ac:dyDescent="0.25">
      <c r="A34" s="76" t="s">
        <v>27</v>
      </c>
      <c r="B34" s="87">
        <v>3581</v>
      </c>
      <c r="C34" s="62">
        <v>3602</v>
      </c>
      <c r="D34" s="134">
        <f t="shared" si="10"/>
        <v>21</v>
      </c>
      <c r="E34" s="147">
        <f t="shared" si="11"/>
        <v>5.864283719631388E-3</v>
      </c>
      <c r="F34" s="26"/>
      <c r="G34" s="46" t="s">
        <v>10</v>
      </c>
      <c r="H34" s="79">
        <f>H32+112+1992+996+129+129</f>
        <v>17332</v>
      </c>
      <c r="I34" s="79">
        <f>I32+106+1979+1765+135+107</f>
        <v>18180</v>
      </c>
      <c r="J34" s="202">
        <f>I34-H34</f>
        <v>848</v>
      </c>
      <c r="K34" s="203">
        <f>J34/H34</f>
        <v>4.8926840526194323E-2</v>
      </c>
      <c r="L34" s="190"/>
    </row>
    <row r="35" spans="1:12" ht="15.75" customHeight="1" thickBot="1" x14ac:dyDescent="0.3">
      <c r="A35" s="76" t="s">
        <v>28</v>
      </c>
      <c r="B35" s="87">
        <v>5400</v>
      </c>
      <c r="C35" s="62">
        <v>5065</v>
      </c>
      <c r="D35" s="71">
        <f t="shared" si="10"/>
        <v>-335</v>
      </c>
      <c r="E35" s="106">
        <f t="shared" si="11"/>
        <v>-6.2037037037037036E-2</v>
      </c>
      <c r="F35" s="26"/>
      <c r="G35" s="47" t="s">
        <v>11</v>
      </c>
      <c r="H35" s="115">
        <f>32075+H33</f>
        <v>217866</v>
      </c>
      <c r="I35" s="80">
        <f>44658+I33</f>
        <v>231749</v>
      </c>
      <c r="J35" s="204">
        <f>I35-H35</f>
        <v>13883</v>
      </c>
      <c r="K35" s="205">
        <f>J35/H35</f>
        <v>6.3722655210083259E-2</v>
      </c>
      <c r="L35" s="191"/>
    </row>
    <row r="36" spans="1:12" ht="15.75" customHeight="1" thickBot="1" x14ac:dyDescent="0.3">
      <c r="A36" s="41" t="s">
        <v>34</v>
      </c>
      <c r="B36" s="48">
        <f>SUM(B32:B35)</f>
        <v>14748</v>
      </c>
      <c r="C36" s="48">
        <f>SUM(C32:C35)</f>
        <v>14923</v>
      </c>
      <c r="D36" s="97">
        <f t="shared" ref="D36:D38" si="12">C36-B36</f>
        <v>175</v>
      </c>
      <c r="E36" s="98">
        <f t="shared" ref="E36:E38" si="13">D36/B36</f>
        <v>1.1866015730946569E-2</v>
      </c>
      <c r="F36" s="26"/>
      <c r="G36" s="39"/>
      <c r="H36" s="81"/>
      <c r="I36" s="86"/>
      <c r="J36" s="93"/>
      <c r="K36" s="92"/>
      <c r="L36" s="194"/>
    </row>
    <row r="37" spans="1:12" ht="16.5" customHeight="1" thickBot="1" x14ac:dyDescent="0.3">
      <c r="A37" s="40" t="s">
        <v>30</v>
      </c>
      <c r="B37" s="49">
        <f>90+267</f>
        <v>357</v>
      </c>
      <c r="C37" s="49">
        <f>100+293</f>
        <v>393</v>
      </c>
      <c r="D37" s="134">
        <f t="shared" si="12"/>
        <v>36</v>
      </c>
      <c r="E37" s="69">
        <f t="shared" si="13"/>
        <v>0.10084033613445378</v>
      </c>
      <c r="F37" s="26"/>
      <c r="G37" s="64" t="s">
        <v>60</v>
      </c>
      <c r="H37" s="19">
        <v>2018</v>
      </c>
      <c r="I37" s="19">
        <v>2019</v>
      </c>
      <c r="J37" s="65" t="s">
        <v>0</v>
      </c>
      <c r="K37" s="66" t="s">
        <v>1</v>
      </c>
      <c r="L37" s="195"/>
    </row>
    <row r="38" spans="1:12" ht="15" customHeight="1" x14ac:dyDescent="0.25">
      <c r="A38" s="41" t="s">
        <v>6</v>
      </c>
      <c r="B38" s="48">
        <f>135+2575</f>
        <v>2710</v>
      </c>
      <c r="C38" s="48">
        <f>129+2582</f>
        <v>2711</v>
      </c>
      <c r="D38" s="97">
        <f t="shared" si="12"/>
        <v>1</v>
      </c>
      <c r="E38" s="98">
        <f t="shared" si="13"/>
        <v>3.6900369003690036E-4</v>
      </c>
      <c r="F38" s="26"/>
      <c r="G38" s="36" t="s">
        <v>7</v>
      </c>
      <c r="H38" s="82">
        <f>242+248+270+352+5+14</f>
        <v>1131</v>
      </c>
      <c r="I38" s="82">
        <f>259+256+290+389+8+26</f>
        <v>1228</v>
      </c>
      <c r="J38" s="73">
        <f>I38-H38</f>
        <v>97</v>
      </c>
      <c r="K38" s="74">
        <f>J38/H38</f>
        <v>8.5764809902740935E-2</v>
      </c>
      <c r="L38" s="196"/>
    </row>
    <row r="39" spans="1:12" ht="14.25" customHeight="1" x14ac:dyDescent="0.25">
      <c r="A39" s="146" t="s">
        <v>63</v>
      </c>
      <c r="B39" s="48">
        <v>1327</v>
      </c>
      <c r="C39" s="48">
        <v>2300</v>
      </c>
      <c r="D39" s="118">
        <f>C39-B39</f>
        <v>973</v>
      </c>
      <c r="E39" s="119">
        <f>D39/B39</f>
        <v>0.73323285606631494</v>
      </c>
      <c r="F39" s="17"/>
      <c r="G39" s="18" t="s">
        <v>8</v>
      </c>
      <c r="H39" s="78">
        <v>15159</v>
      </c>
      <c r="I39" s="83">
        <v>16371</v>
      </c>
      <c r="J39" s="73">
        <f>I39-H39</f>
        <v>1212</v>
      </c>
      <c r="K39" s="74">
        <f>J39/H39</f>
        <v>7.9952503463289137E-2</v>
      </c>
      <c r="L39" s="186" t="s">
        <v>71</v>
      </c>
    </row>
    <row r="40" spans="1:12" ht="16.5" customHeight="1" x14ac:dyDescent="0.25">
      <c r="A40" s="41" t="s">
        <v>64</v>
      </c>
      <c r="B40" s="112">
        <v>261</v>
      </c>
      <c r="C40" s="113">
        <v>303</v>
      </c>
      <c r="D40" s="118">
        <f>C40-B40</f>
        <v>42</v>
      </c>
      <c r="E40" s="119">
        <f>D40/B40</f>
        <v>0.16091954022988506</v>
      </c>
      <c r="F40" s="17"/>
      <c r="G40" s="37" t="s">
        <v>12</v>
      </c>
      <c r="H40" s="84">
        <f>H38+23+583+331+132+18</f>
        <v>2218</v>
      </c>
      <c r="I40" s="84">
        <f>I38+23+603+535+168+14</f>
        <v>2571</v>
      </c>
      <c r="J40" s="148">
        <f>I40-H40</f>
        <v>353</v>
      </c>
      <c r="K40" s="74">
        <f t="shared" ref="K40:K41" si="14">J40/H40</f>
        <v>0.15915238954012623</v>
      </c>
      <c r="L40" s="187"/>
    </row>
    <row r="41" spans="1:12" ht="15.75" customHeight="1" thickBot="1" x14ac:dyDescent="0.3">
      <c r="A41" s="42" t="s">
        <v>29</v>
      </c>
      <c r="B41" s="111">
        <v>147</v>
      </c>
      <c r="C41" s="111">
        <v>121</v>
      </c>
      <c r="D41" s="129">
        <f>C41-B41</f>
        <v>-26</v>
      </c>
      <c r="E41" s="130">
        <f>D41/B41</f>
        <v>-0.17687074829931973</v>
      </c>
      <c r="F41" s="17"/>
      <c r="G41" s="38" t="s">
        <v>13</v>
      </c>
      <c r="H41" s="80">
        <f>H39+11280</f>
        <v>26439</v>
      </c>
      <c r="I41" s="85">
        <f>I39+15239</f>
        <v>31610</v>
      </c>
      <c r="J41" s="206">
        <f>I41-H41</f>
        <v>5171</v>
      </c>
      <c r="K41" s="207">
        <f t="shared" si="14"/>
        <v>0.19558228374749423</v>
      </c>
      <c r="L41" s="187"/>
    </row>
    <row r="42" spans="1:12" ht="12" customHeight="1" thickBot="1" x14ac:dyDescent="0.25">
      <c r="A42" s="178" t="s">
        <v>72</v>
      </c>
      <c r="B42" s="178"/>
      <c r="C42" s="178"/>
      <c r="D42" s="178"/>
      <c r="E42" s="178"/>
      <c r="F42" s="17"/>
      <c r="G42" s="5"/>
      <c r="H42" s="9"/>
      <c r="I42" s="9"/>
      <c r="L42" s="187"/>
    </row>
    <row r="43" spans="1:12" ht="13.5" customHeight="1" thickBot="1" x14ac:dyDescent="0.25">
      <c r="A43" s="179"/>
      <c r="B43" s="179"/>
      <c r="C43" s="179"/>
      <c r="D43" s="179"/>
      <c r="E43" s="179"/>
      <c r="F43" s="17"/>
      <c r="G43" s="192" t="s">
        <v>25</v>
      </c>
      <c r="H43" s="193"/>
      <c r="I43" s="193"/>
      <c r="J43" s="19">
        <v>2018</v>
      </c>
      <c r="K43" s="20">
        <v>2019</v>
      </c>
      <c r="L43" s="188"/>
    </row>
    <row r="44" spans="1:12" ht="12.75" customHeight="1" x14ac:dyDescent="0.25">
      <c r="A44" s="179"/>
      <c r="B44" s="179"/>
      <c r="C44" s="179"/>
      <c r="D44" s="179"/>
      <c r="E44" s="179"/>
      <c r="F44" s="27"/>
      <c r="G44" s="182" t="s">
        <v>18</v>
      </c>
      <c r="H44" s="183"/>
      <c r="I44" s="183"/>
      <c r="J44" s="30">
        <f>H38/H24</f>
        <v>5.785166240409207E-2</v>
      </c>
      <c r="K44" s="31">
        <f>I38/I24</f>
        <v>5.9177870945978504E-2</v>
      </c>
      <c r="L44" s="133" t="s">
        <v>58</v>
      </c>
    </row>
    <row r="45" spans="1:12" ht="12.75" customHeight="1" x14ac:dyDescent="0.25">
      <c r="A45" s="179"/>
      <c r="B45" s="179"/>
      <c r="C45" s="179"/>
      <c r="D45" s="179"/>
      <c r="E45" s="179"/>
      <c r="F45" s="27"/>
      <c r="G45" s="180" t="s">
        <v>15</v>
      </c>
      <c r="H45" s="181"/>
      <c r="I45" s="181"/>
      <c r="J45" s="30">
        <f>H39/B24</f>
        <v>6.2048979357938988E-2</v>
      </c>
      <c r="K45" s="11">
        <f>I39/C24</f>
        <v>6.2162295573722562E-2</v>
      </c>
      <c r="L45" s="143"/>
    </row>
    <row r="46" spans="1:12" ht="12" customHeight="1" x14ac:dyDescent="0.25">
      <c r="A46" s="179"/>
      <c r="B46" s="179"/>
      <c r="C46" s="179"/>
      <c r="D46" s="179"/>
      <c r="E46" s="179"/>
      <c r="F46" s="28"/>
      <c r="G46" s="184" t="s">
        <v>16</v>
      </c>
      <c r="H46" s="185"/>
      <c r="I46" s="185"/>
      <c r="J46" s="30">
        <f>H40/H24</f>
        <v>0.11345268542199488</v>
      </c>
      <c r="K46" s="11">
        <f>I40/I24</f>
        <v>0.12389764348706087</v>
      </c>
      <c r="L46" s="197" t="s">
        <v>42</v>
      </c>
    </row>
    <row r="47" spans="1:12" ht="3.75" hidden="1" customHeight="1" x14ac:dyDescent="0.25">
      <c r="A47" s="179"/>
      <c r="B47" s="179"/>
      <c r="C47" s="179"/>
      <c r="D47" s="179"/>
      <c r="E47" s="179"/>
      <c r="F47" s="28"/>
      <c r="G47" s="184" t="s">
        <v>17</v>
      </c>
      <c r="H47" s="185"/>
      <c r="I47" s="185"/>
      <c r="J47" s="30">
        <f t="shared" ref="J47" si="15">H41/H27</f>
        <v>1.2724516315333525</v>
      </c>
      <c r="K47" s="11">
        <f>I41/C24</f>
        <v>0.12002627591994199</v>
      </c>
      <c r="L47" s="198"/>
    </row>
    <row r="48" spans="1:12" ht="15" customHeight="1" thickBot="1" x14ac:dyDescent="0.3">
      <c r="A48" s="179"/>
      <c r="B48" s="179"/>
      <c r="C48" s="179"/>
      <c r="D48" s="179"/>
      <c r="E48" s="179"/>
      <c r="F48" s="17"/>
      <c r="G48" s="199" t="s">
        <v>17</v>
      </c>
      <c r="H48" s="200"/>
      <c r="I48" s="200"/>
      <c r="J48" s="132">
        <f>H41/B24</f>
        <v>0.10822039483109366</v>
      </c>
      <c r="K48" s="12">
        <f>I41/C24</f>
        <v>0.12002627591994199</v>
      </c>
      <c r="L48" s="198"/>
    </row>
    <row r="49" spans="1:12" x14ac:dyDescent="0.2">
      <c r="A49" s="29" t="s">
        <v>39</v>
      </c>
      <c r="L49" s="145" t="s">
        <v>74</v>
      </c>
    </row>
  </sheetData>
  <mergeCells count="18">
    <mergeCell ref="L32:L35"/>
    <mergeCell ref="G43:I43"/>
    <mergeCell ref="L36:L38"/>
    <mergeCell ref="G46:I46"/>
    <mergeCell ref="L46:L48"/>
    <mergeCell ref="G48:I48"/>
    <mergeCell ref="A42:E48"/>
    <mergeCell ref="G45:I45"/>
    <mergeCell ref="G44:I44"/>
    <mergeCell ref="G47:I47"/>
    <mergeCell ref="L39:L43"/>
    <mergeCell ref="B1:D1"/>
    <mergeCell ref="A2:C2"/>
    <mergeCell ref="G2:J2"/>
    <mergeCell ref="G1:L1"/>
    <mergeCell ref="G28:K30"/>
    <mergeCell ref="A28:E30"/>
    <mergeCell ref="L25:L3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6">
        <f>IF(SUM('Sheet 1'!B4:B23)='Sheet 1'!B24,0,1)</f>
        <v>0</v>
      </c>
      <c r="C3" s="96">
        <f>IF(SUM('Sheet 1'!C4:C23)='Sheet 1'!C24,0,1)</f>
        <v>0</v>
      </c>
      <c r="D3" s="96"/>
      <c r="E3" s="96">
        <f>IF(SUM('Sheet 1'!H4:H22)='Sheet 1'!H24,0,1)</f>
        <v>0</v>
      </c>
      <c r="F3" s="96">
        <f>IF(SUM('Sheet 1'!I4:I22)='Sheet 1'!I24,0,1)</f>
        <v>0</v>
      </c>
    </row>
    <row r="4" spans="1:6" x14ac:dyDescent="0.2">
      <c r="A4" t="s">
        <v>51</v>
      </c>
      <c r="B4" s="96">
        <f>IF((SUM('Sheet 1'!B$24:B$26))=('Sheet 1'!B$27),0,1)</f>
        <v>0</v>
      </c>
      <c r="C4" s="96">
        <f>IF((SUM('Sheet 1'!C$24:C$26))=('Sheet 1'!C$27),0,1)</f>
        <v>0</v>
      </c>
      <c r="D4" s="96"/>
      <c r="E4" s="96">
        <f>IF((SUM('Sheet 1'!H$24:H$26))=('Sheet 1'!H$27),0,1)</f>
        <v>0</v>
      </c>
      <c r="F4" s="96">
        <f>IF((SUM('Sheet 1'!I$24:I$26))=('Sheet 1'!I$27),0,1)</f>
        <v>0</v>
      </c>
    </row>
    <row r="5" spans="1:6" x14ac:dyDescent="0.2">
      <c r="B5" s="96"/>
      <c r="C5" s="96"/>
      <c r="D5" s="96"/>
      <c r="E5" s="96"/>
      <c r="F5" s="96"/>
    </row>
    <row r="6" spans="1:6" x14ac:dyDescent="0.2">
      <c r="A6" t="s">
        <v>52</v>
      </c>
      <c r="B6" s="96"/>
      <c r="C6" s="96"/>
      <c r="D6" s="96"/>
      <c r="E6" s="96">
        <f>IF(SUM('Sheet 1'!B36:B41)='Sheet 1'!H24,0,1)</f>
        <v>0</v>
      </c>
      <c r="F6" s="96">
        <f>IF(SUM('Sheet 1'!C36:C41)='Sheet 1'!I24,0,1)</f>
        <v>0</v>
      </c>
    </row>
    <row r="7" spans="1:6" x14ac:dyDescent="0.2">
      <c r="B7" s="96"/>
      <c r="C7" s="96"/>
      <c r="D7" s="96"/>
      <c r="E7" s="96"/>
      <c r="F7" s="96"/>
    </row>
    <row r="8" spans="1:6" x14ac:dyDescent="0.2">
      <c r="A8" t="s">
        <v>53</v>
      </c>
      <c r="B8" s="96">
        <f>IF(SUM('Sheet 1'!H35,'Sheet 1'!H41)='Sheet 1'!B24,0,1)</f>
        <v>1</v>
      </c>
      <c r="C8" s="96">
        <f>IF(SUM('Sheet 1'!I35,'Sheet 1'!I41)='Sheet 1'!C24,0,1)</f>
        <v>0</v>
      </c>
      <c r="D8" s="96"/>
      <c r="E8" s="96">
        <f>IF(SUM('Sheet 1'!H34,'Sheet 1'!H40)='Sheet 1'!H24,0,1)</f>
        <v>0</v>
      </c>
      <c r="F8" s="96">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2019-07-15T16:36:35Z</dcterms:modified>
</cp:coreProperties>
</file>